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990c511ae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rfield option" sheetId="1" r:id="R302ceaea8e73424e"/>
    <x:sheet xmlns:r="http://schemas.openxmlformats.org/officeDocument/2006/relationships" name="Core MRO" sheetId="2" r:id="Raa0e8beb39a646ed"/>
    <x:sheet xmlns:r="http://schemas.openxmlformats.org/officeDocument/2006/relationships" name="Operations" sheetId="3" r:id="R6af78bcd59b746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–"/>
    <x:numFmt numFmtId="201" formatCode="0%"/>
    <x:numFmt numFmtId="202" formatCode="0.0%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name val="Carlito"/>
    </x:font>
    <x:font>
      <x:sz val="11"/>
      <x:color rgb="FF0000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B47"/>
      </x:patternFill>
    </x:fill>
    <x:fill>
      <x:patternFill patternType="solid">
        <x:fgColor rgb="FFDCE6EC"/>
      </x:patternFill>
    </x:fill>
    <x:fill>
      <x:patternFill patternType="solid">
        <x:fgColor rgb="FFEAF1F3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0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201" fontId="3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2" fillId="0" borderId="1" xfId="0" applyNumberFormat="1" applyFont="1" applyFill="1" applyBorder="1"/>
    <x:xf numFmtId="200" fontId="2" fillId="0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3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/>
    <x:xf numFmtId="200" fontId="2" fillId="4" borderId="1" xfId="0" applyNumberFormat="1" applyFont="1" applyFill="1" applyBorder="1"/>
    <x:xf numFmtId="201" fontId="0" fillId="0" borderId="1" xfId="0" applyNumberFormat="1" applyFont="1" applyFill="1" applyBorder="1"/>
    <x:xf numFmtId="200" fontId="0" fillId="0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200" fontId="0" fillId="3" borderId="1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12d1528a2412d" /><Relationship Type="http://schemas.openxmlformats.org/officeDocument/2006/relationships/theme" Target="/xl/theme/theme1.xml" Id="Rb1d45fefc6174a28" /><Relationship Type="http://schemas.openxmlformats.org/officeDocument/2006/relationships/sharedStrings" Target="/xl/sharedStrings.xml" Id="Rc66596a109954293" /><Relationship Type="http://schemas.openxmlformats.org/officeDocument/2006/relationships/worksheet" Target="/xl/worksheets/sheet1.xml" Id="R302ceaea8e73424e" /><Relationship Type="http://schemas.openxmlformats.org/officeDocument/2006/relationships/worksheet" Target="/xl/worksheets/sheet2.xml" Id="Raa0e8beb39a646ed" /><Relationship Type="http://schemas.openxmlformats.org/officeDocument/2006/relationships/worksheet" Target="/xl/worksheets/sheet3.xml" Id="R6af78bcd59b746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44" hidden="0" customWidth="1"/>
    <x:col min="2" max="2" width="16" hidden="0" customWidth="1"/>
    <x:col min="3" max="3" width="16" hidden="0" customWidth="1"/>
    <x:col min="4" max="4" width="19" hidden="0" customWidth="1"/>
    <x:col min="5" max="5" width="20" hidden="0" customWidth="1"/>
    <x:col min="6" max="6" width="45" hidden="0" customWidth="1"/>
  </x:cols>
  <x:sheetData>
    <x:row r="1" ht="34" customHeight="1">
      <x:c r="A1" s="36" t="str">
        <x:v>Damongo runway and minimum hangar</x:v>
      </x:c>
      <x:c r="B1" s="36"/>
      <x:c r="C1" s="36"/>
      <x:c r="D1" s="36"/>
      <x:c r="E1" s="36"/>
      <x:c r="F1" s="36"/>
    </x:row>
    <x:row r="2" ht="46" customHeight="1">
      <x:c r="A2" s="37" t="str">
        <x:v>USD planning allowances only. 3,200 × 45 m runway; 7.5 m shoulders each side. Not a tender or guaranteed minimum cost.</x:v>
      </x:c>
      <x:c r="B2" s="37"/>
      <x:c r="C2" s="37"/>
      <x:c r="D2" s="37"/>
      <x:c r="E2" s="37"/>
      <x:c r="F2" s="37"/>
    </x:row>
    <x:row r="3">
      <x:c r="A3" s="38"/>
      <x:c r="B3" s="38"/>
      <x:c r="C3" s="38"/>
      <x:c r="D3" s="38"/>
      <x:c r="E3" s="38"/>
      <x:c r="F3" s="38"/>
    </x:row>
    <x:row r="4">
      <x:c r="A4" s="39" t="str">
        <x:v>Limited runway plus servicing hangar</x:v>
      </x:c>
      <x:c r="B4" s="39"/>
      <x:c r="C4" s="39"/>
      <x:c r="D4" s="40" t="n">
        <x:f>D24+D38</x:f>
        <x:v>103561600</x:v>
      </x:c>
      <x:c r="E4" s="39"/>
      <x:c r="F4" s="39"/>
    </x:row>
    <x:row r="5" ht="36" customHeight="1">
      <x:c r="A5" s="37" t="str">
        <x:v>Runway geometry is an input assumption; engineer must validate aircraft performance, code, pavement and airfield layout.</x:v>
      </x:c>
      <x:c r="B5" s="37"/>
      <x:c r="C5" s="37"/>
      <x:c r="D5" s="37"/>
      <x:c r="E5" s="37"/>
      <x:c r="F5" s="37"/>
    </x:row>
    <x:row r="6">
      <x:c r="A6" s="38"/>
      <x:c r="B6" s="38"/>
      <x:c r="C6" s="38"/>
      <x:c r="D6" s="38"/>
      <x:c r="E6" s="38"/>
      <x:c r="F6" s="38"/>
    </x:row>
    <x:row r="7">
      <x:c r="A7" s="38"/>
      <x:c r="B7" s="38"/>
      <x:c r="C7" s="38"/>
      <x:c r="D7" s="38"/>
      <x:c r="E7" s="38"/>
      <x:c r="F7" s="38"/>
    </x:row>
    <x:row r="8">
      <x:c r="A8" s="38"/>
      <x:c r="B8" s="38"/>
      <x:c r="C8" s="38"/>
      <x:c r="D8" s="38"/>
      <x:c r="E8" s="38"/>
      <x:c r="F8" s="38"/>
    </x:row>
    <x:row r="9" ht="30" customHeight="1">
      <x:c r="A9" s="41" t="str">
        <x:v>Runway package</x:v>
      </x:c>
      <x:c r="B9" s="41" t="str">
        <x:v>Quantity</x:v>
      </x:c>
      <x:c r="C9" s="41" t="str">
        <x:v>USD unit rate</x:v>
      </x:c>
      <x:c r="D9" s="41" t="str">
        <x:v>USD total</x:v>
      </x:c>
      <x:c r="E9" s="41" t="str">
        <x:v>Basis</x:v>
      </x:c>
      <x:c r="F9" s="41" t="str">
        <x:v>Source</x:v>
      </x:c>
    </x:row>
    <x:row r="10" ht="36" customHeight="1">
      <x:c r="A10" s="37" t="str">
        <x:v>Runway pavement</x:v>
      </x:c>
      <x:c r="B10" s="42" t="n">
        <x:v>144000</x:v>
      </x:c>
      <x:c r="C10" s="42" t="n">
        <x:v>220</x:v>
      </x:c>
      <x:c r="D10" s="43" t="n">
        <x:f>B10*C10</x:f>
        <x:v>31680000</x:v>
      </x:c>
      <x:c r="E10" s="37" t="str">
        <x:v>m² × USD per m²</x:v>
      </x:c>
      <x:c r="F10" s="37" t="str">
        <x:v>Preparer assumption 23 Oct 2026; no supplier quote</x:v>
      </x:c>
    </x:row>
    <x:row r="11" ht="36" customHeight="1">
      <x:c r="A11" s="37" t="str">
        <x:v>Runway shoulders</x:v>
      </x:c>
      <x:c r="B11" s="42" t="n">
        <x:v>48000</x:v>
      </x:c>
      <x:c r="C11" s="42" t="n">
        <x:v>70</x:v>
      </x:c>
      <x:c r="D11" s="43" t="n">
        <x:f>B11*C11</x:f>
        <x:v>3360000</x:v>
      </x:c>
      <x:c r="E11" s="37" t="str">
        <x:v>m² × USD per m²</x:v>
      </x:c>
      <x:c r="F11" s="37" t="str">
        <x:v>Preparer assumption 23 Oct 2026; no supplier quote</x:v>
      </x:c>
    </x:row>
    <x:row r="12" ht="36" customHeight="1">
      <x:c r="A12" s="37" t="str">
        <x:v>Earthworks and formation</x:v>
      </x:c>
      <x:c r="B12" s="42" t="n">
        <x:v>1</x:v>
      </x:c>
      <x:c r="C12" s="42" t="n">
        <x:v>8000000</x:v>
      </x:c>
      <x:c r="D12" s="43" t="n">
        <x:f>B12*C12</x:f>
        <x:v>8000000</x:v>
      </x:c>
      <x:c r="E12" s="37" t="str">
        <x:v>Lump sum</x:v>
      </x:c>
      <x:c r="F12" s="37" t="str">
        <x:v>Preparer assumption 23 Oct 2026; no supplier quote</x:v>
      </x:c>
    </x:row>
    <x:row r="13" ht="36" customHeight="1">
      <x:c r="A13" s="37" t="str">
        <x:v>Strip safety areas and drainage</x:v>
      </x:c>
      <x:c r="B13" s="42" t="n">
        <x:v>1</x:v>
      </x:c>
      <x:c r="C13" s="42" t="n">
        <x:v>6000000</x:v>
      </x:c>
      <x:c r="D13" s="43" t="n">
        <x:f>B13*C13</x:f>
        <x:v>6000000</x:v>
      </x:c>
      <x:c r="E13" s="37" t="str">
        <x:v>Lump sum</x:v>
      </x:c>
      <x:c r="F13" s="37" t="str">
        <x:v>Preparer assumption 23 Oct 2026; no supplier quote</x:v>
      </x:c>
    </x:row>
    <x:row r="14" ht="36" customHeight="1">
      <x:c r="A14" s="37" t="str">
        <x:v>Runway end turn pads</x:v>
      </x:c>
      <x:c r="B14" s="42" t="n">
        <x:v>1</x:v>
      </x:c>
      <x:c r="C14" s="42" t="n">
        <x:v>1000000</x:v>
      </x:c>
      <x:c r="D14" s="43" t="n">
        <x:f>B14*C14</x:f>
        <x:v>1000000</x:v>
      </x:c>
      <x:c r="E14" s="37" t="str">
        <x:v>Lump sum</x:v>
      </x:c>
      <x:c r="F14" s="37" t="str">
        <x:v>Preparer assumption 23 Oct 2026; no supplier quote</x:v>
      </x:c>
    </x:row>
    <x:row r="15" ht="36" customHeight="1">
      <x:c r="A15" s="37" t="str">
        <x:v>Connector taxiway</x:v>
      </x:c>
      <x:c r="B15" s="42" t="n">
        <x:v>13800</x:v>
      </x:c>
      <x:c r="C15" s="42" t="n">
        <x:v>160</x:v>
      </x:c>
      <x:c r="D15" s="43" t="n">
        <x:f>B15*C15</x:f>
        <x:v>2208000</x:v>
      </x:c>
      <x:c r="E15" s="37" t="str">
        <x:v>m² × USD per m²</x:v>
      </x:c>
      <x:c r="F15" s="37" t="str">
        <x:v>Preparer assumption 23 Oct 2026; no supplier quote</x:v>
      </x:c>
    </x:row>
    <x:row r="16" ht="36" customHeight="1">
      <x:c r="A16" s="37" t="str">
        <x:v>Shared apron</x:v>
      </x:c>
      <x:c r="B16" s="42" t="n">
        <x:v>30000</x:v>
      </x:c>
      <x:c r="C16" s="42" t="n">
        <x:v>150</x:v>
      </x:c>
      <x:c r="D16" s="43" t="n">
        <x:f>B16*C16</x:f>
        <x:v>4500000</x:v>
      </x:c>
      <x:c r="E16" s="37" t="str">
        <x:v>m² × USD per m²</x:v>
      </x:c>
      <x:c r="F16" s="37" t="str">
        <x:v>Preparer assumption 23 Oct 2026; no supplier quote</x:v>
      </x:c>
    </x:row>
    <x:row r="17" ht="36" customHeight="1">
      <x:c r="A17" s="37" t="str">
        <x:v>Lighting navigation and weather allowance</x:v>
      </x:c>
      <x:c r="B17" s="42" t="n">
        <x:v>1</x:v>
      </x:c>
      <x:c r="C17" s="42" t="n">
        <x:v>4500000</x:v>
      </x:c>
      <x:c r="D17" s="43" t="n">
        <x:f>B17*C17</x:f>
        <x:v>4500000</x:v>
      </x:c>
      <x:c r="E17" s="37" t="str">
        <x:v>Lump sum</x:v>
      </x:c>
      <x:c r="F17" s="37" t="str">
        <x:v>Preparer assumption 23 Oct 2026; no supplier quote</x:v>
      </x:c>
    </x:row>
    <x:row r="18" ht="36" customHeight="1">
      <x:c r="A18" s="37" t="str">
        <x:v>Rescue fire and security equipment</x:v>
      </x:c>
      <x:c r="B18" s="42" t="n">
        <x:v>1</x:v>
      </x:c>
      <x:c r="C18" s="42" t="n">
        <x:v>3000000</x:v>
      </x:c>
      <x:c r="D18" s="43" t="n">
        <x:f>B18*C18</x:f>
        <x:v>3000000</x:v>
      </x:c>
      <x:c r="E18" s="37" t="str">
        <x:v>Lump sum</x:v>
      </x:c>
      <x:c r="F18" s="37" t="str">
        <x:v>Preparer assumption 23 Oct 2026; no supplier quote</x:v>
      </x:c>
    </x:row>
    <x:row r="19" ht="36" customHeight="1">
      <x:c r="A19" s="37" t="str">
        <x:v>Basic operations and control buildings</x:v>
      </x:c>
      <x:c r="B19" s="42" t="n">
        <x:v>1</x:v>
      </x:c>
      <x:c r="C19" s="42" t="n">
        <x:v>2000000</x:v>
      </x:c>
      <x:c r="D19" s="43" t="n">
        <x:f>B19*C19</x:f>
        <x:v>2000000</x:v>
      </x:c>
      <x:c r="E19" s="37" t="str">
        <x:v>Lump sum</x:v>
      </x:c>
      <x:c r="F19" s="37" t="str">
        <x:v>Preparer assumption 23 Oct 2026; no supplier quote</x:v>
      </x:c>
    </x:row>
    <x:row r="20" ht="36" customHeight="1">
      <x:c r="A20" s="37" t="str">
        <x:v>Internal access and utilities</x:v>
      </x:c>
      <x:c r="B20" s="42" t="n">
        <x:v>1</x:v>
      </x:c>
      <x:c r="C20" s="42" t="n">
        <x:v>3000000</x:v>
      </x:c>
      <x:c r="D20" s="43" t="n">
        <x:f>B20*C20</x:f>
        <x:v>3000000</x:v>
      </x:c>
      <x:c r="E20" s="37" t="str">
        <x:v>Lump sum</x:v>
      </x:c>
      <x:c r="F20" s="37" t="str">
        <x:v>Preparer assumption 23 Oct 2026; no supplier quote</x:v>
      </x:c>
    </x:row>
    <x:row r="21" ht="36" customHeight="1">
      <x:c r="A21" s="37" t="str">
        <x:v>Surveys design and approvals planning</x:v>
      </x:c>
      <x:c r="B21" s="42" t="n">
        <x:v>1</x:v>
      </x:c>
      <x:c r="C21" s="42" t="n">
        <x:v>3000000</x:v>
      </x:c>
      <x:c r="D21" s="43" t="n">
        <x:f>B21*C21</x:f>
        <x:v>3000000</x:v>
      </x:c>
      <x:c r="E21" s="37" t="str">
        <x:v>Lump sum</x:v>
      </x:c>
      <x:c r="F21" s="37" t="str">
        <x:v>Preparer assumption 23 Oct 2026; no supplier quote</x:v>
      </x:c>
    </x:row>
    <x:row r="22" ht="28" customHeight="1">
      <x:c r="A22" s="44" t="str">
        <x:v>Runway direct cost</x:v>
      </x:c>
      <x:c r="B22" s="44"/>
      <x:c r="C22" s="44"/>
      <x:c r="D22" s="45" t="n">
        <x:f>SUM(D10:D21)</x:f>
        <x:v>72248000</x:v>
      </x:c>
      <x:c r="E22" s="44"/>
      <x:c r="F22" s="44"/>
    </x:row>
    <x:row r="23">
      <x:c r="A23" s="38" t="str">
        <x:v>Runway contingency rate</x:v>
      </x:c>
      <x:c r="B23" s="46" t="n">
        <x:v>0.25</x:v>
      </x:c>
      <x:c r="C23" s="38"/>
      <x:c r="D23" s="47" t="n">
        <x:f>D22*B23</x:f>
        <x:v>18062000</x:v>
      </x:c>
      <x:c r="E23" s="38"/>
      <x:c r="F23" s="38"/>
    </x:row>
    <x:row r="24" ht="28" customHeight="1">
      <x:c r="A24" s="44" t="str">
        <x:v>Runway package including contingency</x:v>
      </x:c>
      <x:c r="B24" s="44"/>
      <x:c r="C24" s="44"/>
      <x:c r="D24" s="45" t="n">
        <x:f>D22+D23</x:f>
        <x:v>90310000</x:v>
      </x:c>
      <x:c r="E24" s="44"/>
      <x:c r="F24" s="44"/>
    </x:row>
    <x:row r="25">
      <x:c r="A25" s="38"/>
      <x:c r="B25" s="38"/>
      <x:c r="C25" s="38"/>
      <x:c r="D25" s="38"/>
      <x:c r="E25" s="38"/>
      <x:c r="F25" s="38"/>
    </x:row>
    <x:row r="26">
      <x:c r="A26" s="38"/>
      <x:c r="B26" s="38"/>
      <x:c r="C26" s="38"/>
      <x:c r="D26" s="38"/>
      <x:c r="E26" s="38"/>
      <x:c r="F26" s="38"/>
    </x:row>
    <x:row r="27">
      <x:c r="A27" s="38"/>
      <x:c r="B27" s="38"/>
      <x:c r="C27" s="38"/>
      <x:c r="D27" s="38"/>
      <x:c r="E27" s="38"/>
      <x:c r="F27" s="38"/>
    </x:row>
    <x:row r="28" ht="30" customHeight="1">
      <x:c r="A28" s="41" t="str">
        <x:v>Single bay servicing hangar</x:v>
      </x:c>
      <x:c r="B28" s="41" t="str">
        <x:v>Quantity</x:v>
      </x:c>
      <x:c r="C28" s="41" t="str">
        <x:v>USD unit rate</x:v>
      </x:c>
      <x:c r="D28" s="41" t="str">
        <x:v>USD total</x:v>
      </x:c>
      <x:c r="E28" s="41" t="str">
        <x:v>Basis</x:v>
      </x:c>
      <x:c r="F28" s="41" t="str">
        <x:v>Source</x:v>
      </x:c>
    </x:row>
    <x:row r="29" ht="36" customHeight="1">
      <x:c r="A29" s="37" t="str">
        <x:v>Hangar shell</x:v>
      </x:c>
      <x:c r="B29" s="42" t="n">
        <x:v>8100</x:v>
      </x:c>
      <x:c r="C29" s="42" t="n">
        <x:v>650</x:v>
      </x:c>
      <x:c r="D29" s="43" t="n">
        <x:f>B29*C29</x:f>
        <x:v>5265000</x:v>
      </x:c>
      <x:c r="E29" s="37" t="str">
        <x:v>m² × USD per m²</x:v>
      </x:c>
      <x:c r="F29" s="37" t="str">
        <x:v>Preparer assumption 23 Oct 2026; no supplier quote</x:v>
      </x:c>
    </x:row>
    <x:row r="30" ht="36" customHeight="1">
      <x:c r="A30" s="37" t="str">
        <x:v>Aviation floor and slab</x:v>
      </x:c>
      <x:c r="B30" s="42" t="n">
        <x:v>8100</x:v>
      </x:c>
      <x:c r="C30" s="42" t="n">
        <x:v>180</x:v>
      </x:c>
      <x:c r="D30" s="43" t="n">
        <x:f>B30*C30</x:f>
        <x:v>1458000</x:v>
      </x:c>
      <x:c r="E30" s="37" t="str">
        <x:v>m² × USD per m²</x:v>
      </x:c>
      <x:c r="F30" s="37" t="str">
        <x:v>Preparer assumption 23 Oct 2026; no supplier quote</x:v>
      </x:c>
    </x:row>
    <x:row r="31" ht="36" customHeight="1">
      <x:c r="A31" s="37" t="str">
        <x:v>Aircraft hangar doors</x:v>
      </x:c>
      <x:c r="B31" s="42" t="n">
        <x:v>1</x:v>
      </x:c>
      <x:c r="C31" s="42" t="n">
        <x:v>1000000</x:v>
      </x:c>
      <x:c r="D31" s="43" t="n">
        <x:f>B31*C31</x:f>
        <x:v>1000000</x:v>
      </x:c>
      <x:c r="E31" s="37" t="str">
        <x:v>Lump sum</x:v>
      </x:c>
      <x:c r="F31" s="37" t="str">
        <x:v>Preparer assumption 23 Oct 2026; no supplier quote</x:v>
      </x:c>
    </x:row>
    <x:row r="32" ht="36" customHeight="1">
      <x:c r="A32" s="37" t="str">
        <x:v>Electrical services and fire systems</x:v>
      </x:c>
      <x:c r="B32" s="42" t="n">
        <x:v>1</x:v>
      </x:c>
      <x:c r="C32" s="42" t="n">
        <x:v>1200000</x:v>
      </x:c>
      <x:c r="D32" s="43" t="n">
        <x:f>B32*C32</x:f>
        <x:v>1200000</x:v>
      </x:c>
      <x:c r="E32" s="37" t="str">
        <x:v>Lump sum</x:v>
      </x:c>
      <x:c r="F32" s="37" t="str">
        <x:v>Preparer assumption 23 Oct 2026; no supplier quote</x:v>
      </x:c>
    </x:row>
    <x:row r="33" ht="36" customHeight="1">
      <x:c r="A33" s="37" t="str">
        <x:v>Support rooms</x:v>
      </x:c>
      <x:c r="B33" s="42" t="n">
        <x:v>800</x:v>
      </x:c>
      <x:c r="C33" s="42" t="n">
        <x:v>650</x:v>
      </x:c>
      <x:c r="D33" s="43" t="n">
        <x:f>B33*C33</x:f>
        <x:v>520000</x:v>
      </x:c>
      <x:c r="E33" s="37" t="str">
        <x:v>m² × USD per m²</x:v>
      </x:c>
      <x:c r="F33" s="37" t="str">
        <x:v>Preparer assumption 23 Oct 2026; no supplier quote</x:v>
      </x:c>
    </x:row>
    <x:row r="34" ht="36" customHeight="1">
      <x:c r="A34" s="37" t="str">
        <x:v>Basic servicing tools and GSE</x:v>
      </x:c>
      <x:c r="B34" s="42" t="n">
        <x:v>1</x:v>
      </x:c>
      <x:c r="C34" s="42" t="n">
        <x:v>1100000</x:v>
      </x:c>
      <x:c r="D34" s="43" t="n">
        <x:f>B34*C34</x:f>
        <x:v>1100000</x:v>
      </x:c>
      <x:c r="E34" s="37" t="str">
        <x:v>Lump sum</x:v>
      </x:c>
      <x:c r="F34" s="37" t="str">
        <x:v>Preparer assumption 23 Oct 2026; no supplier quote</x:v>
      </x:c>
    </x:row>
    <x:row r="35" ht="36" customHeight="1">
      <x:c r="A35" s="37" t="str">
        <x:v>Design and commissioning</x:v>
      </x:c>
      <x:c r="B35" s="42" t="n">
        <x:v>1</x:v>
      </x:c>
      <x:c r="C35" s="42" t="n">
        <x:v>500000</x:v>
      </x:c>
      <x:c r="D35" s="43" t="n">
        <x:f>B35*C35</x:f>
        <x:v>500000</x:v>
      </x:c>
      <x:c r="E35" s="37" t="str">
        <x:v>Lump sum</x:v>
      </x:c>
      <x:c r="F35" s="37" t="str">
        <x:v>Preparer assumption 23 Oct 2026; no supplier quote</x:v>
      </x:c>
    </x:row>
    <x:row r="36" ht="28" customHeight="1">
      <x:c r="A36" s="44" t="str">
        <x:v>Minimum hangar direct cost</x:v>
      </x:c>
      <x:c r="B36" s="44"/>
      <x:c r="C36" s="44"/>
      <x:c r="D36" s="45" t="n">
        <x:f>SUM(D29:D35)</x:f>
        <x:v>11043000</x:v>
      </x:c>
      <x:c r="E36" s="44"/>
      <x:c r="F36" s="44"/>
    </x:row>
    <x:row r="37">
      <x:c r="A37" s="38" t="str">
        <x:v>Hangar contingency rate</x:v>
      </x:c>
      <x:c r="B37" s="46" t="n">
        <x:v>0.2</x:v>
      </x:c>
      <x:c r="C37" s="38"/>
      <x:c r="D37" s="47" t="n">
        <x:f>D36*B37</x:f>
        <x:v>2208600</x:v>
      </x:c>
      <x:c r="E37" s="38"/>
      <x:c r="F37" s="38"/>
    </x:row>
    <x:row r="38" ht="28" customHeight="1">
      <x:c r="A38" s="44" t="str">
        <x:v>Hangar including contingency</x:v>
      </x:c>
      <x:c r="B38" s="44"/>
      <x:c r="C38" s="44"/>
      <x:c r="D38" s="45" t="n">
        <x:f>D36+D37</x:f>
        <x:v>13251600</x:v>
      </x:c>
      <x:c r="E38" s="44"/>
      <x:c r="F38" s="44"/>
    </x:row>
    <x:row r="39">
      <x:c r="A39" s="38"/>
      <x:c r="B39" s="38"/>
      <x:c r="C39" s="38"/>
      <x:c r="D39" s="38"/>
      <x:c r="E39" s="38"/>
      <x:c r="F39" s="38"/>
    </x:row>
    <x:row r="40" ht="28" customHeight="1">
      <x:c r="A40" s="44" t="str">
        <x:v>Runway plus minimum hangar</x:v>
      </x:c>
      <x:c r="B40" s="44"/>
      <x:c r="C40" s="44"/>
      <x:c r="D40" s="45" t="n">
        <x:f>D24+D38</x:f>
        <x:v>103561600</x:v>
      </x:c>
      <x:c r="E40" s="44"/>
      <x:c r="F40" s="44"/>
    </x:row>
    <x:row r="41">
      <x:c r="A41" s="38" t="str">
        <x:v>Low direct cost multiplier</x:v>
      </x:c>
      <x:c r="B41" s="46" t="n">
        <x:v>0.75</x:v>
      </x:c>
      <x:c r="C41" s="38"/>
      <x:c r="D41" s="47" t="n">
        <x:f>D22*B41*(1+B23)+D36*B41*(1+B37)</x:f>
        <x:v>77671200</x:v>
      </x:c>
      <x:c r="E41" s="38"/>
      <x:c r="F41" s="38"/>
    </x:row>
    <x:row r="42">
      <x:c r="A42" s="38" t="str">
        <x:v>High direct cost multiplier</x:v>
      </x:c>
      <x:c r="B42" s="46" t="n">
        <x:v>1.4</x:v>
      </x:c>
      <x:c r="C42" s="38"/>
      <x:c r="D42" s="47" t="n">
        <x:f>D22*B42*(1+B23)+D36*B42*(1+B37)</x:f>
        <x:v>144986240</x:v>
      </x:c>
      <x:c r="E42" s="38"/>
      <x:c r="F42" s="38"/>
    </x:row>
    <x:row r="43">
      <x:c r="A43" s="38"/>
      <x:c r="B43" s="38"/>
      <x:c r="C43" s="38"/>
      <x:c r="D43" s="38"/>
      <x:c r="E43" s="38"/>
      <x:c r="F43" s="38"/>
    </x:row>
    <x:row r="44" ht="28" customHeight="1">
      <x:c r="A44" s="44" t="str">
        <x:v>Airport plus developed core MRO</x:v>
      </x:c>
      <x:c r="B44" s="44"/>
      <x:c r="C44" s="44"/>
      <x:c r="D44" s="45" t="n">
        <x:f>D24+'Core MRO'!D23-'Core MRO'!D11*(1+'Core MRO'!B19)</x:f>
        <x:v>124270000</x:v>
      </x:c>
      <x:c r="E44" s="44"/>
      <x:c r="F44" s="44"/>
    </x:row>
    <x:row r="45">
      <x:c r="A45" s="38"/>
      <x:c r="B45" s="38"/>
      <x:c r="C45" s="38"/>
      <x:c r="D45" s="38"/>
      <x:c r="E45" s="38"/>
      <x:c r="F45" s="38"/>
    </x:row>
    <x:row r="46" ht="38" customHeight="1">
      <x:c r="A46" s="37" t="str">
        <x:v>ALTERNATIVES: do not add the minimum hangar to the developed core MRO scenario.</x:v>
      </x:c>
      <x:c r="B46" s="37"/>
      <x:c r="C46" s="37"/>
      <x:c r="D46" s="37"/>
      <x:c r="E46" s="37"/>
      <x:c r="F46" s="37"/>
    </x:row>
    <x:row r="47" ht="38" customHeight="1">
      <x:c r="A47" s="37" t="str">
        <x:v>Full case removes the duplicated MRO apron and its contingency; shared apron design must meet both uses.</x:v>
      </x:c>
      <x:c r="B47" s="37"/>
      <x:c r="C47" s="37"/>
      <x:c r="D47" s="37"/>
      <x:c r="E47" s="37"/>
      <x:c r="F47" s="37"/>
    </x:row>
    <x:row r="48">
      <x:c r="A48" s="38"/>
      <x:c r="B48" s="38"/>
      <x:c r="C48" s="38"/>
      <x:c r="D48" s="38"/>
      <x:c r="E48" s="38"/>
      <x:c r="F48" s="38"/>
    </x:row>
    <x:row r="49" ht="38" customHeight="1">
      <x:c r="A49" s="37" t="str">
        <x:v>EXCLUDES land, taxes, duties, external utilities, passenger terminal, border facilities, tank farm, finance and escalation.</x:v>
      </x:c>
      <x:c r="B49" s="37"/>
      <x:c r="C49" s="37"/>
      <x:c r="D49" s="37"/>
      <x:c r="E49" s="37"/>
      <x:c r="F49" s="37"/>
    </x:row>
    <x:row r="50" ht="38" customHeight="1">
      <x:c r="A50" s="37" t="str">
        <x:v>Minimum case also excludes opening working capital and stock and full heavy maintenance capability.</x:v>
      </x:c>
      <x:c r="B50" s="37"/>
      <x:c r="C50" s="37"/>
      <x:c r="D50" s="37"/>
      <x:c r="E50" s="37"/>
      <x:c r="F50" s="37"/>
    </x:row>
    <x:row r="51">
      <x:c r="A51" s="38"/>
      <x:c r="B51" s="38"/>
      <x:c r="C51" s="38"/>
      <x:c r="D51" s="38"/>
      <x:c r="E51" s="38"/>
      <x:c r="F51" s="38"/>
    </x:row>
    <x:row r="52" ht="38" customHeight="1">
      <x:c r="A52" s="37" t="str">
        <x:v>SOURCES: attached Rwanda concept contains no project cost schedule. All cost quantities and rates here are unquoted preparer assumptions.</x:v>
      </x:c>
      <x:c r="B52" s="37"/>
      <x:c r="C52" s="37"/>
      <x:c r="D52" s="37"/>
      <x:c r="E52" s="37"/>
      <x:c r="F52" s="37"/>
    </x:row>
    <x:row r="53">
      <x:c r="A53" s="38"/>
      <x:c r="B53" s="38"/>
      <x:c r="C53" s="38"/>
      <x:c r="D53" s="38"/>
      <x:c r="E53" s="38"/>
      <x:c r="F53" s="38"/>
    </x:row>
    <x:row r="54" ht="38" customHeight="1">
      <x:c r="A54" s="37" t="str">
        <x:v>Engineering: GCAA aerodrome certification and Airbus Aircraft Characteristics portal; design sources do not establish project prices.</x:v>
      </x:c>
      <x:c r="B54" s="37"/>
      <x:c r="C54" s="37"/>
      <x:c r="D54" s="37"/>
      <x:c r="E54" s="37"/>
      <x:c r="F54" s="37"/>
    </x:row>
    <x:row r="55">
      <x:c r="A55" s="38"/>
      <x:c r="B55" s="38"/>
      <x:c r="C55" s="38"/>
      <x:c r="D55" s="38"/>
      <x:c r="E55" s="38"/>
      <x:c r="F55" s="38"/>
    </x:row>
    <x:row r="56">
      <x:c r="A56" s="38"/>
      <x:c r="B56" s="38"/>
      <x:c r="C56" s="38"/>
      <x:c r="D56" s="38"/>
      <x:c r="E56" s="38"/>
      <x:c r="F56" s="38"/>
    </x:row>
    <x:row r="57">
      <x:c r="A57" s="38"/>
      <x:c r="B57" s="38"/>
      <x:c r="C57" s="38"/>
      <x:c r="D57" s="38"/>
      <x:c r="E57" s="38"/>
      <x:c r="F57" s="38"/>
    </x:row>
    <x:row r="58">
      <x:c r="A58" s="38"/>
      <x:c r="B58" s="38"/>
      <x:c r="C58" s="38"/>
      <x:c r="D58" s="38"/>
      <x:c r="E58" s="38"/>
      <x:c r="F58" s="38"/>
    </x:row>
    <x:row r="59">
      <x:c r="A59" s="38"/>
      <x:c r="B59" s="38"/>
      <x:c r="C59" s="38"/>
      <x:c r="D59" s="38"/>
      <x:c r="E59" s="38"/>
      <x:c r="F59" s="38"/>
    </x:row>
    <x:row r="60">
      <x:c r="A60" s="38"/>
      <x:c r="B60" s="38"/>
      <x:c r="C60" s="38"/>
      <x:c r="D60" s="38"/>
      <x:c r="E60" s="38"/>
      <x:c r="F60" s="38"/>
    </x:row>
    <x:row r="61">
      <x:c r="A61" s="38"/>
      <x:c r="B61" s="38"/>
      <x:c r="C61" s="38"/>
      <x:c r="D61" s="38"/>
      <x:c r="E61" s="38"/>
      <x:c r="F61" s="38"/>
    </x:row>
    <x:row r="62">
      <x:c r="A62" s="38"/>
      <x:c r="B62" s="38"/>
      <x:c r="C62" s="38"/>
      <x:c r="D62" s="38"/>
      <x:c r="E62" s="38"/>
      <x:c r="F62" s="38"/>
    </x:row>
    <x:row r="63">
      <x:c r="A63" s="38"/>
      <x:c r="B63" s="38"/>
      <x:c r="C63" s="38"/>
      <x:c r="D63" s="38"/>
      <x:c r="E63" s="38"/>
      <x:c r="F63" s="38"/>
    </x:row>
    <x:row r="64">
      <x:c r="A64" s="38"/>
      <x:c r="B64" s="38"/>
      <x:c r="C64" s="38"/>
      <x:c r="D64" s="38"/>
      <x:c r="E64" s="38"/>
      <x:c r="F64" s="38"/>
    </x:row>
    <x:row r="65">
      <x:c r="A65" s="38"/>
      <x:c r="B65" s="38"/>
      <x:c r="C65" s="38"/>
      <x:c r="D65" s="38"/>
      <x:c r="E65" s="38"/>
      <x:c r="F65" s="38"/>
    </x:row>
  </x:sheetData>
  <x:mergeCells>
    <x:mergeCell ref="A1:F1"/>
    <x:mergeCell ref="A2:F2"/>
    <x:mergeCell ref="A5:F5"/>
    <x:mergeCell ref="A46:F46"/>
    <x:mergeCell ref="A47:F47"/>
    <x:mergeCell ref="A49:F49"/>
    <x:mergeCell ref="A50:F50"/>
    <x:mergeCell ref="A52:F52"/>
    <x:mergeCell ref="A54:F5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44" hidden="0" customWidth="1"/>
    <x:col min="2" max="2" width="16" hidden="0" customWidth="1"/>
    <x:col min="3" max="3" width="16" hidden="0" customWidth="1"/>
    <x:col min="4" max="4" width="19" hidden="0" customWidth="1"/>
    <x:col min="5" max="5" width="20" hidden="0" customWidth="1"/>
    <x:col min="6" max="6" width="45" hidden="0" customWidth="1"/>
  </x:cols>
  <x:sheetData>
    <x:row r="1" ht="34" customHeight="1">
      <x:c r="A1" s="36" t="str">
        <x:v>Developed core MRO and training</x:v>
      </x:c>
      <x:c r="B1" s="36"/>
      <x:c r="C1" s="36"/>
      <x:c r="D1" s="36"/>
      <x:c r="E1" s="36"/>
      <x:c r="F1" s="36"/>
    </x:row>
    <x:row r="2" ht="46" customHeight="1">
      <x:c r="A2" s="37" t="str">
        <x:v>USD planning allowance conditional on a separately funded airport. This is an alternative to the minimum hangar, not an additional hangar.</x:v>
      </x:c>
      <x:c r="B2" s="37"/>
      <x:c r="C2" s="37"/>
      <x:c r="D2" s="37"/>
      <x:c r="E2" s="37"/>
      <x:c r="F2" s="37"/>
    </x:row>
    <x:row r="3">
      <x:c r="A3" s="38"/>
      <x:c r="B3" s="38"/>
      <x:c r="C3" s="38"/>
      <x:c r="D3" s="38"/>
      <x:c r="E3" s="38"/>
      <x:c r="F3" s="38"/>
    </x:row>
    <x:row r="4">
      <x:c r="A4" s="38"/>
      <x:c r="B4" s="38"/>
      <x:c r="C4" s="38"/>
      <x:c r="D4" s="38"/>
      <x:c r="E4" s="38"/>
      <x:c r="F4" s="38"/>
    </x:row>
    <x:row r="5">
      <x:c r="A5" s="38"/>
      <x:c r="B5" s="38"/>
      <x:c r="C5" s="38"/>
      <x:c r="D5" s="38"/>
      <x:c r="E5" s="38"/>
      <x:c r="F5" s="38"/>
    </x:row>
    <x:row r="6">
      <x:c r="A6" s="38"/>
      <x:c r="B6" s="38"/>
      <x:c r="C6" s="38"/>
      <x:c r="D6" s="38"/>
      <x:c r="E6" s="38"/>
      <x:c r="F6" s="38"/>
    </x:row>
    <x:row r="7" ht="30" customHeight="1">
      <x:c r="A7" s="41" t="str">
        <x:v>Capital item</x:v>
      </x:c>
      <x:c r="B7" s="41" t="str">
        <x:v>Quantity</x:v>
      </x:c>
      <x:c r="C7" s="41" t="str">
        <x:v>USD unit rate</x:v>
      </x:c>
      <x:c r="D7" s="41" t="str">
        <x:v>USD total</x:v>
      </x:c>
      <x:c r="E7" s="41" t="str">
        <x:v>Basis</x:v>
      </x:c>
      <x:c r="F7" s="41" t="str">
        <x:v>Source</x:v>
      </x:c>
    </x:row>
    <x:row r="8" ht="36" customHeight="1">
      <x:c r="A8" s="37" t="str">
        <x:v>Hangar structure and services</x:v>
      </x:c>
      <x:c r="B8" s="42" t="n">
        <x:v>8000</x:v>
      </x:c>
      <x:c r="C8" s="42" t="n">
        <x:v>1200</x:v>
      </x:c>
      <x:c r="D8" s="43" t="n">
        <x:f>B8*C8</x:f>
        <x:v>9600000</x:v>
      </x:c>
      <x:c r="E8" s="37" t="str">
        <x:v>m² × USD per m²</x:v>
      </x:c>
      <x:c r="F8" s="37" t="str">
        <x:v>Preparer assumption 23 Oct 2026; no supplier quote</x:v>
      </x:c>
    </x:row>
    <x:row r="9" ht="36" customHeight="1">
      <x:c r="A9" s="37" t="str">
        <x:v>Workshops and stores</x:v>
      </x:c>
      <x:c r="B9" s="42" t="n">
        <x:v>3000</x:v>
      </x:c>
      <x:c r="C9" s="42" t="n">
        <x:v>900</x:v>
      </x:c>
      <x:c r="D9" s="43" t="n">
        <x:f>B9*C9</x:f>
        <x:v>2700000</x:v>
      </x:c>
      <x:c r="E9" s="37" t="str">
        <x:v>m² × USD per m²</x:v>
      </x:c>
      <x:c r="F9" s="37" t="str">
        <x:v>Preparer assumption 23 Oct 2026; no supplier quote</x:v>
      </x:c>
    </x:row>
    <x:row r="10" ht="36" customHeight="1">
      <x:c r="A10" s="37" t="str">
        <x:v>Training and administration</x:v>
      </x:c>
      <x:c r="B10" s="42" t="n">
        <x:v>1500</x:v>
      </x:c>
      <x:c r="C10" s="42" t="n">
        <x:v>900</x:v>
      </x:c>
      <x:c r="D10" s="43" t="n">
        <x:f>B10*C10</x:f>
        <x:v>1350000</x:v>
      </x:c>
      <x:c r="E10" s="37" t="str">
        <x:v>m² × USD per m²</x:v>
      </x:c>
      <x:c r="F10" s="37" t="str">
        <x:v>Preparer assumption 23 Oct 2026; no supplier quote</x:v>
      </x:c>
    </x:row>
    <x:row r="11" ht="36" customHeight="1">
      <x:c r="A11" s="37" t="str">
        <x:v>MRO apron pavement</x:v>
      </x:c>
      <x:c r="B11" s="42" t="n">
        <x:v>18000</x:v>
      </x:c>
      <x:c r="C11" s="42" t="n">
        <x:v>100</x:v>
      </x:c>
      <x:c r="D11" s="43" t="n">
        <x:f>B11*C11</x:f>
        <x:v>1800000</x:v>
      </x:c>
      <x:c r="E11" s="37" t="str">
        <x:v>m² × USD per m²</x:v>
      </x:c>
      <x:c r="F11" s="37" t="str">
        <x:v>Preparer assumption 23 Oct 2026; no supplier quote</x:v>
      </x:c>
    </x:row>
    <x:row r="12" ht="36" customHeight="1">
      <x:c r="A12" s="37" t="str">
        <x:v>Internal utilities and site works</x:v>
      </x:c>
      <x:c r="B12" s="42" t="n">
        <x:v>1</x:v>
      </x:c>
      <x:c r="C12" s="42" t="n">
        <x:v>2000000</x:v>
      </x:c>
      <x:c r="D12" s="43" t="n">
        <x:f>B12*C12</x:f>
        <x:v>2000000</x:v>
      </x:c>
      <x:c r="E12" s="37" t="str">
        <x:v>Lump sum</x:v>
      </x:c>
      <x:c r="F12" s="37" t="str">
        <x:v>Preparer assumption 23 Oct 2026; no supplier quote</x:v>
      </x:c>
    </x:row>
    <x:row r="13" ht="36" customHeight="1">
      <x:c r="A13" s="37" t="str">
        <x:v>Aircraft tooling and docking</x:v>
      </x:c>
      <x:c r="B13" s="42" t="n">
        <x:v>1</x:v>
      </x:c>
      <x:c r="C13" s="42" t="n">
        <x:v>3000000</x:v>
      </x:c>
      <x:c r="D13" s="43" t="n">
        <x:f>B13*C13</x:f>
        <x:v>3000000</x:v>
      </x:c>
      <x:c r="E13" s="37" t="str">
        <x:v>Lump sum</x:v>
      </x:c>
      <x:c r="F13" s="37" t="str">
        <x:v>Preparer assumption 23 Oct 2026; no supplier quote</x:v>
      </x:c>
    </x:row>
    <x:row r="14" ht="36" customHeight="1">
      <x:c r="A14" s="37" t="str">
        <x:v>Ground support equipment</x:v>
      </x:c>
      <x:c r="B14" s="42" t="n">
        <x:v>1</x:v>
      </x:c>
      <x:c r="C14" s="42" t="n">
        <x:v>1500000</x:v>
      </x:c>
      <x:c r="D14" s="43" t="n">
        <x:f>B14*C14</x:f>
        <x:v>1500000</x:v>
      </x:c>
      <x:c r="E14" s="37" t="str">
        <x:v>Lump sum</x:v>
      </x:c>
      <x:c r="F14" s="37" t="str">
        <x:v>Preparer assumption 23 Oct 2026; no supplier quote</x:v>
      </x:c>
    </x:row>
    <x:row r="15" ht="36" customHeight="1">
      <x:c r="A15" s="37" t="str">
        <x:v>Maintenance IT and initial data setup</x:v>
      </x:c>
      <x:c r="B15" s="42" t="n">
        <x:v>1</x:v>
      </x:c>
      <x:c r="C15" s="42" t="n">
        <x:v>600000</x:v>
      </x:c>
      <x:c r="D15" s="43" t="n">
        <x:f>B15*C15</x:f>
        <x:v>600000</x:v>
      </x:c>
      <x:c r="E15" s="37" t="str">
        <x:v>Lump sum</x:v>
      </x:c>
      <x:c r="F15" s="37" t="str">
        <x:v>Preparer assumption 23 Oct 2026; no supplier quote</x:v>
      </x:c>
    </x:row>
    <x:row r="16" ht="36" customHeight="1">
      <x:c r="A16" s="37" t="str">
        <x:v>Initial training and commissioning</x:v>
      </x:c>
      <x:c r="B16" s="42" t="n">
        <x:v>1</x:v>
      </x:c>
      <x:c r="C16" s="42" t="n">
        <x:v>800000</x:v>
      </x:c>
      <x:c r="D16" s="43" t="n">
        <x:f>B16*C16</x:f>
        <x:v>800000</x:v>
      </x:c>
      <x:c r="E16" s="37" t="str">
        <x:v>Lump sum</x:v>
      </x:c>
      <x:c r="F16" s="37" t="str">
        <x:v>Preparer assumption 23 Oct 2026; no supplier quote</x:v>
      </x:c>
    </x:row>
    <x:row r="17" ht="36" customHeight="1">
      <x:c r="A17" s="37" t="str">
        <x:v>Opening spares and consumable stock</x:v>
      </x:c>
      <x:c r="B17" s="42" t="n">
        <x:v>1</x:v>
      </x:c>
      <x:c r="C17" s="42" t="n">
        <x:v>2500000</x:v>
      </x:c>
      <x:c r="D17" s="43" t="n">
        <x:f>B17*C17</x:f>
        <x:v>2500000</x:v>
      </x:c>
      <x:c r="E17" s="37" t="str">
        <x:v>Lump sum</x:v>
      </x:c>
      <x:c r="F17" s="37" t="str">
        <x:v>Preparer assumption 23 Oct 2026; no supplier quote</x:v>
      </x:c>
    </x:row>
    <x:row r="18" ht="28" customHeight="1">
      <x:c r="A18" s="44" t="str">
        <x:v>Direct MRO cost</x:v>
      </x:c>
      <x:c r="B18" s="44"/>
      <x:c r="C18" s="44"/>
      <x:c r="D18" s="45" t="n">
        <x:f>SUM(D8:D17)</x:f>
        <x:v>25850000</x:v>
      </x:c>
      <x:c r="E18" s="44"/>
      <x:c r="F18" s="44"/>
    </x:row>
    <x:row r="19">
      <x:c r="A19" s="38" t="str">
        <x:v>MRO contingency rate</x:v>
      </x:c>
      <x:c r="B19" s="46" t="n">
        <x:v>0.2</x:v>
      </x:c>
      <x:c r="C19" s="38"/>
      <x:c r="D19" s="47" t="n">
        <x:f>D18*B19</x:f>
        <x:v>5170000</x:v>
      </x:c>
      <x:c r="E19" s="38"/>
      <x:c r="F19" s="38"/>
    </x:row>
    <x:row r="20" ht="28" customHeight="1">
      <x:c r="A20" s="44" t="str">
        <x:v>Core capital including contingency</x:v>
      </x:c>
      <x:c r="B20" s="44"/>
      <x:c r="C20" s="44"/>
      <x:c r="D20" s="45" t="n">
        <x:f>D18+D19</x:f>
        <x:v>31020000</x:v>
      </x:c>
      <x:c r="E20" s="44"/>
      <x:c r="F20" s="44"/>
    </x:row>
    <x:row r="21" ht="48" customHeight="1">
      <x:c r="A21" s="38" t="str">
        <x:v>Development work allowance</x:v>
      </x:c>
      <x:c r="B21" s="38"/>
      <x:c r="C21" s="38"/>
      <x:c r="D21" s="47" t="n">
        <x:v>1500000</x:v>
      </x:c>
      <x:c r="E21" s="38"/>
      <x:c r="F21" s="37" t="str">
        <x:v>Includes feasibility, design, approvals planning and commercial diligence</x:v>
      </x:c>
    </x:row>
    <x:row r="22">
      <x:c r="A22" s="38" t="str">
        <x:v>Six months of fixed operating cost</x:v>
      </x:c>
      <x:c r="B22" s="38"/>
      <x:c r="C22" s="38"/>
      <x:c r="D22" s="47" t="n">
        <x:f>Operations!B22/2</x:f>
        <x:v>3600000</x:v>
      </x:c>
      <x:c r="E22" s="38"/>
      <x:c r="F22" s="38"/>
    </x:row>
    <x:row r="23" ht="28" customHeight="1">
      <x:c r="A23" s="44" t="str">
        <x:v>MRO funding envelope</x:v>
      </x:c>
      <x:c r="B23" s="44"/>
      <x:c r="C23" s="44"/>
      <x:c r="D23" s="45" t="n">
        <x:f>D20+D21+D22</x:f>
        <x:v>36120000</x:v>
      </x:c>
      <x:c r="E23" s="44"/>
      <x:c r="F23" s="44"/>
    </x:row>
    <x:row r="24">
      <x:c r="A24" s="38"/>
      <x:c r="B24" s="38"/>
      <x:c r="C24" s="38"/>
      <x:c r="D24" s="38"/>
      <x:c r="E24" s="38"/>
      <x:c r="F24" s="38"/>
    </x:row>
    <x:row r="25" ht="40" customHeight="1">
      <x:c r="A25" s="37" t="str">
        <x:v>Includes its own 18,000 m² MRO apron. In the combined airport case this is removed to avoid double counting the shared apron.</x:v>
      </x:c>
      <x:c r="B25" s="37"/>
      <x:c r="C25" s="37"/>
      <x:c r="D25" s="37"/>
      <x:c r="E25" s="37"/>
      <x:c r="F25" s="37"/>
    </x:row>
    <x:row r="26">
      <x:c r="A26" s="38"/>
      <x:c r="B26" s="38"/>
      <x:c r="C26" s="38"/>
      <x:c r="D26" s="38"/>
      <x:c r="E26" s="38"/>
      <x:c r="F26" s="38"/>
    </x:row>
    <x:row r="27" ht="40" customHeight="1">
      <x:c r="A27" s="37" t="str">
        <x:v>Excluded: engine overhaul and test cell, freighter conversion, runway, airport terminal, land, taxes, financing and escalation.</x:v>
      </x:c>
      <x:c r="B27" s="37"/>
      <x:c r="C27" s="37"/>
      <x:c r="D27" s="37"/>
      <x:c r="E27" s="37"/>
      <x:c r="F27" s="37"/>
    </x:row>
    <x:row r="28">
      <x:c r="A28" s="38"/>
      <x:c r="B28" s="38"/>
      <x:c r="C28" s="38"/>
      <x:c r="D28" s="38"/>
      <x:c r="E28" s="38"/>
      <x:c r="F28" s="38"/>
    </x:row>
    <x:row r="29">
      <x:c r="A29" s="38"/>
      <x:c r="B29" s="38"/>
      <x:c r="C29" s="38"/>
      <x:c r="D29" s="38"/>
      <x:c r="E29" s="38"/>
      <x:c r="F29" s="38"/>
    </x:row>
    <x:row r="30">
      <x:c r="A30" s="38"/>
      <x:c r="B30" s="38"/>
      <x:c r="C30" s="38"/>
      <x:c r="D30" s="38"/>
      <x:c r="E30" s="38"/>
      <x:c r="F30" s="38"/>
    </x:row>
    <x:row r="31">
      <x:c r="A31" s="38"/>
      <x:c r="B31" s="38"/>
      <x:c r="C31" s="38"/>
      <x:c r="D31" s="38"/>
      <x:c r="E31" s="38"/>
      <x:c r="F31" s="38"/>
    </x:row>
    <x:row r="32">
      <x:c r="A32" s="38"/>
      <x:c r="B32" s="38"/>
      <x:c r="C32" s="38"/>
      <x:c r="D32" s="38"/>
      <x:c r="E32" s="38"/>
      <x:c r="F32" s="38"/>
    </x:row>
    <x:row r="33">
      <x:c r="A33" s="38"/>
      <x:c r="B33" s="38"/>
      <x:c r="C33" s="38"/>
      <x:c r="D33" s="38"/>
      <x:c r="E33" s="38"/>
      <x:c r="F33" s="38"/>
    </x:row>
    <x:row r="34">
      <x:c r="A34" s="38"/>
      <x:c r="B34" s="38"/>
      <x:c r="C34" s="38"/>
      <x:c r="D34" s="38"/>
      <x:c r="E34" s="38"/>
      <x:c r="F34" s="38"/>
    </x:row>
    <x:row r="35">
      <x:c r="A35" s="38"/>
      <x:c r="B35" s="38"/>
      <x:c r="C35" s="38"/>
      <x:c r="D35" s="38"/>
      <x:c r="E35" s="38"/>
      <x:c r="F35" s="38"/>
    </x:row>
    <x:row r="36">
      <x:c r="A36" s="38"/>
      <x:c r="B36" s="38"/>
      <x:c r="C36" s="38"/>
      <x:c r="D36" s="38"/>
      <x:c r="E36" s="38"/>
      <x:c r="F36" s="38"/>
    </x:row>
    <x:row r="37">
      <x:c r="A37" s="38"/>
      <x:c r="B37" s="38"/>
      <x:c r="C37" s="38"/>
      <x:c r="D37" s="38"/>
      <x:c r="E37" s="38"/>
      <x:c r="F37" s="38"/>
    </x:row>
    <x:row r="38">
      <x:c r="A38" s="38"/>
      <x:c r="B38" s="38"/>
      <x:c r="C38" s="38"/>
      <x:c r="D38" s="38"/>
      <x:c r="E38" s="38"/>
      <x:c r="F38" s="38"/>
    </x:row>
    <x:row r="39">
      <x:c r="A39" s="38"/>
      <x:c r="B39" s="38"/>
      <x:c r="C39" s="38"/>
      <x:c r="D39" s="38"/>
      <x:c r="E39" s="38"/>
      <x:c r="F39" s="38"/>
    </x:row>
    <x:row r="40">
      <x:c r="A40" s="38"/>
      <x:c r="B40" s="38"/>
      <x:c r="C40" s="38"/>
      <x:c r="D40" s="38"/>
      <x:c r="E40" s="38"/>
      <x:c r="F40" s="38"/>
    </x:row>
    <x:row r="41">
      <x:c r="A41" s="38"/>
      <x:c r="B41" s="38"/>
      <x:c r="C41" s="38"/>
      <x:c r="D41" s="38"/>
      <x:c r="E41" s="38"/>
      <x:c r="F41" s="38"/>
    </x:row>
    <x:row r="42">
      <x:c r="A42" s="38"/>
      <x:c r="B42" s="38"/>
      <x:c r="C42" s="38"/>
      <x:c r="D42" s="38"/>
      <x:c r="E42" s="38"/>
      <x:c r="F42" s="38"/>
    </x:row>
    <x:row r="43">
      <x:c r="A43" s="38"/>
      <x:c r="B43" s="38"/>
      <x:c r="C43" s="38"/>
      <x:c r="D43" s="38"/>
      <x:c r="E43" s="38"/>
      <x:c r="F43" s="38"/>
    </x:row>
    <x:row r="44">
      <x:c r="A44" s="38"/>
      <x:c r="B44" s="38"/>
      <x:c r="C44" s="38"/>
      <x:c r="D44" s="38"/>
      <x:c r="E44" s="38"/>
      <x:c r="F44" s="38"/>
    </x:row>
    <x:row r="45">
      <x:c r="A45" s="38"/>
      <x:c r="B45" s="38"/>
      <x:c r="C45" s="38"/>
      <x:c r="D45" s="38"/>
      <x:c r="E45" s="38"/>
      <x:c r="F45" s="38"/>
    </x:row>
    <x:row r="46">
      <x:c r="A46" s="38"/>
      <x:c r="B46" s="38"/>
      <x:c r="C46" s="38"/>
      <x:c r="D46" s="38"/>
      <x:c r="E46" s="38"/>
      <x:c r="F46" s="38"/>
    </x:row>
    <x:row r="47">
      <x:c r="A47" s="38"/>
      <x:c r="B47" s="38"/>
      <x:c r="C47" s="38"/>
      <x:c r="D47" s="38"/>
      <x:c r="E47" s="38"/>
      <x:c r="F47" s="38"/>
    </x:row>
    <x:row r="48">
      <x:c r="A48" s="38"/>
      <x:c r="B48" s="38"/>
      <x:c r="C48" s="38"/>
      <x:c r="D48" s="38"/>
      <x:c r="E48" s="38"/>
      <x:c r="F48" s="38"/>
    </x:row>
    <x:row r="49">
      <x:c r="A49" s="38"/>
      <x:c r="B49" s="38"/>
      <x:c r="C49" s="38"/>
      <x:c r="D49" s="38"/>
      <x:c r="E49" s="38"/>
      <x:c r="F49" s="38"/>
    </x:row>
    <x:row r="50">
      <x:c r="A50" s="38"/>
      <x:c r="B50" s="38"/>
      <x:c r="C50" s="38"/>
      <x:c r="D50" s="38"/>
      <x:c r="E50" s="38"/>
      <x:c r="F50" s="38"/>
    </x:row>
    <x:row r="51">
      <x:c r="A51" s="38"/>
      <x:c r="B51" s="38"/>
      <x:c r="C51" s="38"/>
      <x:c r="D51" s="38"/>
      <x:c r="E51" s="38"/>
      <x:c r="F51" s="38"/>
    </x:row>
    <x:row r="52">
      <x:c r="A52" s="38"/>
      <x:c r="B52" s="38"/>
      <x:c r="C52" s="38"/>
      <x:c r="D52" s="38"/>
      <x:c r="E52" s="38"/>
      <x:c r="F52" s="38"/>
    </x:row>
    <x:row r="53">
      <x:c r="A53" s="38"/>
      <x:c r="B53" s="38"/>
      <x:c r="C53" s="38"/>
      <x:c r="D53" s="38"/>
      <x:c r="E53" s="38"/>
      <x:c r="F53" s="38"/>
    </x:row>
    <x:row r="54">
      <x:c r="A54" s="38"/>
      <x:c r="B54" s="38"/>
      <x:c r="C54" s="38"/>
      <x:c r="D54" s="38"/>
      <x:c r="E54" s="38"/>
      <x:c r="F54" s="38"/>
    </x:row>
    <x:row r="55">
      <x:c r="A55" s="38"/>
      <x:c r="B55" s="38"/>
      <x:c r="C55" s="38"/>
      <x:c r="D55" s="38"/>
      <x:c r="E55" s="38"/>
      <x:c r="F55" s="38"/>
    </x:row>
    <x:row r="56">
      <x:c r="A56" s="38"/>
      <x:c r="B56" s="38"/>
      <x:c r="C56" s="38"/>
      <x:c r="D56" s="38"/>
      <x:c r="E56" s="38"/>
      <x:c r="F56" s="38"/>
    </x:row>
    <x:row r="57">
      <x:c r="A57" s="38"/>
      <x:c r="B57" s="38"/>
      <x:c r="C57" s="38"/>
      <x:c r="D57" s="38"/>
      <x:c r="E57" s="38"/>
      <x:c r="F57" s="38"/>
    </x:row>
    <x:row r="58">
      <x:c r="A58" s="38"/>
      <x:c r="B58" s="38"/>
      <x:c r="C58" s="38"/>
      <x:c r="D58" s="38"/>
      <x:c r="E58" s="38"/>
      <x:c r="F58" s="38"/>
    </x:row>
    <x:row r="59">
      <x:c r="A59" s="38"/>
      <x:c r="B59" s="38"/>
      <x:c r="C59" s="38"/>
      <x:c r="D59" s="38"/>
      <x:c r="E59" s="38"/>
      <x:c r="F59" s="38"/>
    </x:row>
    <x:row r="60">
      <x:c r="A60" s="38"/>
      <x:c r="B60" s="38"/>
      <x:c r="C60" s="38"/>
      <x:c r="D60" s="38"/>
      <x:c r="E60" s="38"/>
      <x:c r="F60" s="38"/>
    </x:row>
    <x:row r="61">
      <x:c r="A61" s="38"/>
      <x:c r="B61" s="38"/>
      <x:c r="C61" s="38"/>
      <x:c r="D61" s="38"/>
      <x:c r="E61" s="38"/>
      <x:c r="F61" s="38"/>
    </x:row>
    <x:row r="62">
      <x:c r="A62" s="38"/>
      <x:c r="B62" s="38"/>
      <x:c r="C62" s="38"/>
      <x:c r="D62" s="38"/>
      <x:c r="E62" s="38"/>
      <x:c r="F62" s="38"/>
    </x:row>
    <x:row r="63">
      <x:c r="A63" s="38"/>
      <x:c r="B63" s="38"/>
      <x:c r="C63" s="38"/>
      <x:c r="D63" s="38"/>
      <x:c r="E63" s="38"/>
      <x:c r="F63" s="38"/>
    </x:row>
    <x:row r="64">
      <x:c r="A64" s="38"/>
      <x:c r="B64" s="38"/>
      <x:c r="C64" s="38"/>
      <x:c r="D64" s="38"/>
      <x:c r="E64" s="38"/>
      <x:c r="F64" s="38"/>
    </x:row>
    <x:row r="65">
      <x:c r="A65" s="38"/>
      <x:c r="B65" s="38"/>
      <x:c r="C65" s="38"/>
      <x:c r="D65" s="38"/>
      <x:c r="E65" s="38"/>
      <x:c r="F65" s="38"/>
    </x:row>
  </x:sheetData>
  <x:mergeCells>
    <x:mergeCell ref="A1:F1"/>
    <x:mergeCell ref="A2:F2"/>
    <x:mergeCell ref="A25:F25"/>
    <x:mergeCell ref="A27:F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44" hidden="0" customWidth="1"/>
    <x:col min="2" max="2" width="16" hidden="0" customWidth="1"/>
    <x:col min="3" max="3" width="42" hidden="0" customWidth="1"/>
    <x:col min="4" max="4" width="19" hidden="0" customWidth="1"/>
    <x:col min="5" max="5" width="20" hidden="0" customWidth="1"/>
    <x:col min="6" max="6" width="45" hidden="0" customWidth="1"/>
  </x:cols>
  <x:sheetData>
    <x:row r="1" ht="34" customHeight="1">
      <x:c r="A1" s="36" t="str">
        <x:v>MRO steady state operating screen</x:v>
      </x:c>
      <x:c r="B1" s="36"/>
      <x:c r="C1" s="36"/>
      <x:c r="D1" s="36"/>
      <x:c r="E1" s="36"/>
      <x:c r="F1" s="36"/>
    </x:row>
    <x:row r="2" ht="46" customHeight="1">
      <x:c r="A2" s="37" t="str">
        <x:v>Editable assumptions. No customer orders, approved labour rates or supplier quotations underpin this feasibility test.</x:v>
      </x:c>
      <x:c r="B2" s="37"/>
      <x:c r="C2" s="37"/>
      <x:c r="D2" s="37"/>
      <x:c r="E2" s="37"/>
      <x:c r="F2" s="37"/>
    </x:row>
    <x:row r="3">
      <x:c r="A3" s="38"/>
      <x:c r="B3" s="38"/>
      <x:c r="C3" s="38"/>
      <x:c r="D3" s="38"/>
      <x:c r="E3" s="38"/>
      <x:c r="F3" s="38"/>
    </x:row>
    <x:row r="4">
      <x:c r="A4" s="38"/>
      <x:c r="B4" s="38"/>
      <x:c r="C4" s="38"/>
      <x:c r="D4" s="38"/>
      <x:c r="E4" s="38"/>
      <x:c r="F4" s="38"/>
    </x:row>
    <x:row r="5">
      <x:c r="A5" s="38"/>
      <x:c r="B5" s="38"/>
      <x:c r="C5" s="38"/>
      <x:c r="D5" s="38"/>
      <x:c r="E5" s="38"/>
      <x:c r="F5" s="38"/>
    </x:row>
    <x:row r="6" ht="28" customHeight="1">
      <x:c r="A6" s="37" t="str">
        <x:v>Operating driver</x:v>
      </x:c>
      <x:c r="B6" s="37" t="str">
        <x:v>Editable value</x:v>
      </x:c>
      <x:c r="C6" s="37" t="str">
        <x:v>Basis</x:v>
      </x:c>
      <x:c r="D6" s="38"/>
      <x:c r="E6" s="38"/>
      <x:c r="F6" s="38"/>
    </x:row>
    <x:row r="7" ht="28" customHeight="1">
      <x:c r="A7" s="37" t="str">
        <x:v>Total staff</x:v>
      </x:c>
      <x:c r="B7" s="53" t="n">
        <x:v>150</x:v>
      </x:c>
      <x:c r="C7" s="37" t="str">
        <x:v>Assumption</x:v>
      </x:c>
      <x:c r="D7" s="38"/>
      <x:c r="E7" s="38"/>
      <x:c r="F7" s="38"/>
    </x:row>
    <x:row r="8" ht="28" customHeight="1">
      <x:c r="A8" s="37" t="str">
        <x:v>Fully loaded annual staff cost USD</x:v>
      </x:c>
      <x:c r="B8" s="53" t="n">
        <x:v>36000</x:v>
      </x:c>
      <x:c r="C8" s="37" t="str">
        <x:v>Assumption</x:v>
      </x:c>
      <x:c r="D8" s="38"/>
      <x:c r="E8" s="38"/>
      <x:c r="F8" s="38"/>
    </x:row>
    <x:row r="9" ht="28" customHeight="1">
      <x:c r="A9" s="37" t="str">
        <x:v>Productive maintenance staff</x:v>
      </x:c>
      <x:c r="B9" s="53" t="n">
        <x:v>90</x:v>
      </x:c>
      <x:c r="C9" s="37" t="str">
        <x:v>Subset of total staff</x:v>
      </x:c>
      <x:c r="D9" s="38"/>
      <x:c r="E9" s="38"/>
      <x:c r="F9" s="38"/>
    </x:row>
    <x:row r="10" ht="28" customHeight="1">
      <x:c r="A10" s="37" t="str">
        <x:v>Available hours per productive staff</x:v>
      </x:c>
      <x:c r="B10" s="53" t="n">
        <x:v>1600</x:v>
      </x:c>
      <x:c r="C10" s="37" t="str">
        <x:v>Annual before utilisation</x:v>
      </x:c>
      <x:c r="D10" s="38"/>
      <x:c r="E10" s="38"/>
      <x:c r="F10" s="38"/>
    </x:row>
    <x:row r="11" ht="28" customHeight="1">
      <x:c r="A11" s="37" t="str">
        <x:v>USD revenue per billable hour</x:v>
      </x:c>
      <x:c r="B11" s="53" t="n">
        <x:v>100</x:v>
      </x:c>
      <x:c r="C11" s="37" t="str">
        <x:v>Uncontracted labour price</x:v>
      </x:c>
      <x:c r="D11" s="38"/>
      <x:c r="E11" s="38"/>
      <x:c r="F11" s="38"/>
    </x:row>
    <x:row r="12" ht="28" customHeight="1">
      <x:c r="A12" s="37" t="str">
        <x:v>Utilisation</x:v>
      </x:c>
      <x:c r="B12" s="54" t="n">
        <x:v>0.65</x:v>
      </x:c>
      <x:c r="C12" s="37" t="str">
        <x:v>Editable driver</x:v>
      </x:c>
      <x:c r="D12" s="38"/>
      <x:c r="E12" s="38"/>
      <x:c r="F12" s="38"/>
    </x:row>
    <x:row r="13" ht="28" customHeight="1">
      <x:c r="A13" s="37" t="str">
        <x:v>Variable cost fraction of labour sales</x:v>
      </x:c>
      <x:c r="B13" s="54" t="n">
        <x:v>0.15</x:v>
      </x:c>
      <x:c r="C13" s="37" t="str">
        <x:v>Incremental to fixed costs</x:v>
      </x:c>
      <x:c r="D13" s="38"/>
      <x:c r="E13" s="38"/>
      <x:c r="F13" s="38"/>
    </x:row>
    <x:row r="14" ht="28" customHeight="1">
      <x:c r="A14" s="37"/>
      <x:c r="B14" s="37"/>
      <x:c r="C14" s="37"/>
      <x:c r="D14" s="38"/>
      <x:c r="E14" s="38"/>
      <x:c r="F14" s="38"/>
    </x:row>
    <x:row r="15" ht="28" customHeight="1">
      <x:c r="A15" s="37"/>
      <x:c r="B15" s="37"/>
      <x:c r="C15" s="37"/>
      <x:c r="D15" s="38"/>
      <x:c r="E15" s="38"/>
      <x:c r="F15" s="38"/>
    </x:row>
    <x:row r="16" ht="28" customHeight="1">
      <x:c r="A16" s="37"/>
      <x:c r="B16" s="37"/>
      <x:c r="C16" s="37"/>
      <x:c r="D16" s="38"/>
      <x:c r="E16" s="38"/>
      <x:c r="F16" s="38"/>
    </x:row>
    <x:row r="17" ht="28" customHeight="1">
      <x:c r="A17" s="37" t="str">
        <x:v>Staff payroll</x:v>
      </x:c>
      <x:c r="B17" s="43" t="n">
        <x:f>B7*B8</x:f>
        <x:v>5400000</x:v>
      </x:c>
      <x:c r="C17" s="37"/>
      <x:c r="D17" s="38"/>
      <x:c r="E17" s="38"/>
      <x:c r="F17" s="38"/>
    </x:row>
    <x:row r="18" ht="28" customHeight="1">
      <x:c r="A18" s="37" t="str">
        <x:v>Utilities and facility maintenance</x:v>
      </x:c>
      <x:c r="B18" s="43" t="n">
        <x:v>650000</x:v>
      </x:c>
      <x:c r="C18" s="37"/>
      <x:c r="D18" s="38"/>
      <x:c r="E18" s="38"/>
      <x:c r="F18" s="38"/>
    </x:row>
    <x:row r="19" ht="28" customHeight="1">
      <x:c r="A19" s="37" t="str">
        <x:v>IT subscriptions and insurance</x:v>
      </x:c>
      <x:c r="B19" s="43" t="n">
        <x:v>600000</x:v>
      </x:c>
      <x:c r="C19" s="37"/>
      <x:c r="D19" s="38"/>
      <x:c r="E19" s="38"/>
      <x:c r="F19" s="38"/>
    </x:row>
    <x:row r="20" ht="28" customHeight="1">
      <x:c r="A20" s="37" t="str">
        <x:v>Security and administration</x:v>
      </x:c>
      <x:c r="B20" s="43" t="n">
        <x:v>300000</x:v>
      </x:c>
      <x:c r="C20" s="37"/>
      <x:c r="D20" s="38"/>
      <x:c r="E20" s="38"/>
      <x:c r="F20" s="38"/>
    </x:row>
    <x:row r="21" ht="28" customHeight="1">
      <x:c r="A21" s="37" t="str">
        <x:v>Recurring quality and training</x:v>
      </x:c>
      <x:c r="B21" s="43" t="n">
        <x:v>250000</x:v>
      </x:c>
      <x:c r="C21" s="37"/>
      <x:c r="D21" s="38"/>
      <x:c r="E21" s="38"/>
      <x:c r="F21" s="38"/>
    </x:row>
    <x:row r="22" ht="28" customHeight="1">
      <x:c r="A22" s="55" t="str">
        <x:v>Total annual fixed operating cost</x:v>
      </x:c>
      <x:c r="B22" s="56" t="n">
        <x:f>SUM(B17:B21)</x:f>
        <x:v>7200000</x:v>
      </x:c>
      <x:c r="C22" s="55"/>
      <x:c r="D22" s="38"/>
      <x:c r="E22" s="38"/>
      <x:c r="F22" s="38"/>
    </x:row>
    <x:row r="23" ht="28" customHeight="1">
      <x:c r="A23" s="37"/>
      <x:c r="B23" s="37"/>
      <x:c r="C23" s="37"/>
      <x:c r="D23" s="38"/>
      <x:c r="E23" s="38"/>
      <x:c r="F23" s="38"/>
    </x:row>
    <x:row r="24" ht="28" customHeight="1">
      <x:c r="A24" s="37"/>
      <x:c r="B24" s="37"/>
      <x:c r="C24" s="37"/>
      <x:c r="D24" s="38"/>
      <x:c r="E24" s="38"/>
      <x:c r="F24" s="38"/>
    </x:row>
    <x:row r="25" ht="28" customHeight="1">
      <x:c r="A25" s="37"/>
      <x:c r="B25" s="37"/>
      <x:c r="C25" s="37"/>
      <x:c r="D25" s="38"/>
      <x:c r="E25" s="38"/>
      <x:c r="F25" s="38"/>
    </x:row>
    <x:row r="26" ht="28" customHeight="1">
      <x:c r="A26" s="37"/>
      <x:c r="B26" s="37"/>
      <x:c r="C26" s="37"/>
      <x:c r="D26" s="38"/>
      <x:c r="E26" s="38"/>
      <x:c r="F26" s="38"/>
    </x:row>
    <x:row r="27" ht="28" customHeight="1">
      <x:c r="A27" s="37" t="str">
        <x:v>Available productive hours</x:v>
      </x:c>
      <x:c r="B27" s="43" t="n">
        <x:f>B9*B10</x:f>
        <x:v>144000</x:v>
      </x:c>
      <x:c r="C27" s="37"/>
      <x:c r="D27" s="38"/>
      <x:c r="E27" s="38"/>
      <x:c r="F27" s="38"/>
    </x:row>
    <x:row r="28" ht="28" customHeight="1">
      <x:c r="A28" s="37" t="str">
        <x:v>Billable hours</x:v>
      </x:c>
      <x:c r="B28" s="43" t="n">
        <x:f>B27*B12</x:f>
        <x:v>93600</x:v>
      </x:c>
      <x:c r="C28" s="37"/>
      <x:c r="D28" s="38"/>
      <x:c r="E28" s="38"/>
      <x:c r="F28" s="38"/>
    </x:row>
    <x:row r="29" ht="28" customHeight="1">
      <x:c r="A29" s="37" t="str">
        <x:v>Labour revenue USD</x:v>
      </x:c>
      <x:c r="B29" s="43" t="n">
        <x:f>B28*B11</x:f>
        <x:v>9360000</x:v>
      </x:c>
      <x:c r="C29" s="37"/>
      <x:c r="D29" s="38"/>
      <x:c r="E29" s="38"/>
      <x:c r="F29" s="38"/>
    </x:row>
    <x:row r="30" ht="28" customHeight="1">
      <x:c r="A30" s="37" t="str">
        <x:v>Variable cash cost USD</x:v>
      </x:c>
      <x:c r="B30" s="43" t="n">
        <x:f>B29*B13</x:f>
        <x:v>1404000</x:v>
      </x:c>
      <x:c r="C30" s="37"/>
      <x:c r="D30" s="38"/>
      <x:c r="E30" s="38"/>
      <x:c r="F30" s="38"/>
    </x:row>
    <x:row r="31" ht="28" customHeight="1">
      <x:c r="A31" s="37" t="str">
        <x:v>Operating result before D and A finance tax</x:v>
      </x:c>
      <x:c r="B31" s="43" t="n">
        <x:f>B29-B30-B22</x:f>
        <x:v>756000</x:v>
      </x:c>
      <x:c r="C31" s="37"/>
      <x:c r="D31" s="38"/>
      <x:c r="E31" s="38"/>
      <x:c r="F31" s="38"/>
    </x:row>
    <x:row r="32" ht="28" customHeight="1">
      <x:c r="A32" s="37" t="str"/>
      <x:c r="B32" s="43"/>
      <x:c r="C32" s="37"/>
      <x:c r="D32" s="38"/>
      <x:c r="E32" s="38"/>
      <x:c r="F32" s="38"/>
    </x:row>
    <x:row r="33" ht="28" customHeight="1">
      <x:c r="A33" s="37" t="str">
        <x:v>Break even billable hours</x:v>
      </x:c>
      <x:c r="B33" s="43" t="n">
        <x:f>B22/(B11*(1-B13))</x:f>
        <x:v>84705.88235294117</x:v>
      </x:c>
      <x:c r="C33" s="37"/>
      <x:c r="D33" s="38"/>
      <x:c r="E33" s="38"/>
      <x:c r="F33" s="38"/>
    </x:row>
    <x:row r="34" ht="28" customHeight="1">
      <x:c r="A34" s="37" t="str">
        <x:v>Break even utilisation</x:v>
      </x:c>
      <x:c r="B34" s="57" t="n">
        <x:f>B33/B27</x:f>
        <x:v>0.5882352941176471</x:v>
      </x:c>
      <x:c r="C34" s="37"/>
      <x:c r="D34" s="38"/>
      <x:c r="E34" s="38"/>
      <x:c r="F34" s="38"/>
    </x:row>
    <x:row r="35">
      <x:c r="A35" s="38"/>
      <x:c r="B35" s="38"/>
      <x:c r="C35" s="38"/>
      <x:c r="D35" s="38"/>
      <x:c r="E35" s="38"/>
      <x:c r="F35" s="38"/>
    </x:row>
    <x:row r="36">
      <x:c r="A36" s="38"/>
      <x:c r="B36" s="38"/>
      <x:c r="C36" s="38"/>
      <x:c r="D36" s="38"/>
      <x:c r="E36" s="38"/>
      <x:c r="F36" s="38"/>
    </x:row>
    <x:row r="37" ht="42" customHeight="1">
      <x:c r="A37" s="37" t="str">
        <x:v>No parts margin, training income, parking, overhaul or conversion revenue is included. Internal fleet work requires consolidation eliminations.</x:v>
      </x:c>
      <x:c r="B37" s="37"/>
      <x:c r="C37" s="37"/>
      <x:c r="D37" s="37"/>
      <x:c r="E37" s="37"/>
      <x:c r="F37" s="37"/>
    </x:row>
    <x:row r="38">
      <x:c r="A38" s="38"/>
      <x:c r="B38" s="38"/>
      <x:c r="C38" s="38"/>
      <x:c r="D38" s="38"/>
      <x:c r="E38" s="38"/>
      <x:c r="F38" s="38"/>
    </x:row>
    <x:row r="39">
      <x:c r="A39" s="38"/>
      <x:c r="B39" s="38"/>
      <x:c r="C39" s="38"/>
      <x:c r="D39" s="38"/>
      <x:c r="E39" s="38"/>
      <x:c r="F39" s="38"/>
    </x:row>
    <x:row r="40">
      <x:c r="A40" s="38"/>
      <x:c r="B40" s="38"/>
      <x:c r="C40" s="38"/>
      <x:c r="D40" s="38"/>
      <x:c r="E40" s="38"/>
      <x:c r="F40" s="38"/>
    </x:row>
    <x:row r="41">
      <x:c r="A41" s="38"/>
      <x:c r="B41" s="38"/>
      <x:c r="C41" s="38"/>
      <x:c r="D41" s="38"/>
      <x:c r="E41" s="38"/>
      <x:c r="F41" s="38"/>
    </x:row>
    <x:row r="42">
      <x:c r="A42" s="38"/>
      <x:c r="B42" s="38"/>
      <x:c r="C42" s="38"/>
      <x:c r="D42" s="38"/>
      <x:c r="E42" s="38"/>
      <x:c r="F42" s="38"/>
    </x:row>
    <x:row r="43">
      <x:c r="A43" s="38"/>
      <x:c r="B43" s="38"/>
      <x:c r="C43" s="38"/>
      <x:c r="D43" s="38"/>
      <x:c r="E43" s="38"/>
      <x:c r="F43" s="38"/>
    </x:row>
    <x:row r="44">
      <x:c r="A44" s="38"/>
      <x:c r="B44" s="38"/>
      <x:c r="C44" s="38"/>
      <x:c r="D44" s="38"/>
      <x:c r="E44" s="38"/>
      <x:c r="F44" s="38"/>
    </x:row>
    <x:row r="45">
      <x:c r="A45" s="38"/>
      <x:c r="B45" s="38"/>
      <x:c r="C45" s="38"/>
      <x:c r="D45" s="38"/>
      <x:c r="E45" s="38"/>
      <x:c r="F45" s="38"/>
    </x:row>
    <x:row r="46">
      <x:c r="A46" s="38"/>
      <x:c r="B46" s="38"/>
      <x:c r="C46" s="38"/>
      <x:c r="D46" s="38"/>
      <x:c r="E46" s="38"/>
      <x:c r="F46" s="38"/>
    </x:row>
    <x:row r="47">
      <x:c r="A47" s="38"/>
      <x:c r="B47" s="38"/>
      <x:c r="C47" s="38"/>
      <x:c r="D47" s="38"/>
      <x:c r="E47" s="38"/>
      <x:c r="F47" s="38"/>
    </x:row>
    <x:row r="48">
      <x:c r="A48" s="38"/>
      <x:c r="B48" s="38"/>
      <x:c r="C48" s="38"/>
      <x:c r="D48" s="38"/>
      <x:c r="E48" s="38"/>
      <x:c r="F48" s="38"/>
    </x:row>
    <x:row r="49">
      <x:c r="A49" s="38"/>
      <x:c r="B49" s="38"/>
      <x:c r="C49" s="38"/>
      <x:c r="D49" s="38"/>
      <x:c r="E49" s="38"/>
      <x:c r="F49" s="38"/>
    </x:row>
    <x:row r="50">
      <x:c r="A50" s="38"/>
      <x:c r="B50" s="38"/>
      <x:c r="C50" s="38"/>
      <x:c r="D50" s="38"/>
      <x:c r="E50" s="38"/>
      <x:c r="F50" s="38"/>
    </x:row>
    <x:row r="51">
      <x:c r="A51" s="38"/>
      <x:c r="B51" s="38"/>
      <x:c r="C51" s="38"/>
      <x:c r="D51" s="38"/>
      <x:c r="E51" s="38"/>
      <x:c r="F51" s="38"/>
    </x:row>
    <x:row r="52">
      <x:c r="A52" s="38"/>
      <x:c r="B52" s="38"/>
      <x:c r="C52" s="38"/>
      <x:c r="D52" s="38"/>
      <x:c r="E52" s="38"/>
      <x:c r="F52" s="38"/>
    </x:row>
    <x:row r="53">
      <x:c r="A53" s="38"/>
      <x:c r="B53" s="38"/>
      <x:c r="C53" s="38"/>
      <x:c r="D53" s="38"/>
      <x:c r="E53" s="38"/>
      <x:c r="F53" s="38"/>
    </x:row>
    <x:row r="54">
      <x:c r="A54" s="38"/>
      <x:c r="B54" s="38"/>
      <x:c r="C54" s="38"/>
      <x:c r="D54" s="38"/>
      <x:c r="E54" s="38"/>
      <x:c r="F54" s="38"/>
    </x:row>
    <x:row r="55">
      <x:c r="A55" s="38"/>
      <x:c r="B55" s="38"/>
      <x:c r="C55" s="38"/>
      <x:c r="D55" s="38"/>
      <x:c r="E55" s="38"/>
      <x:c r="F55" s="38"/>
    </x:row>
    <x:row r="56">
      <x:c r="A56" s="38"/>
      <x:c r="B56" s="38"/>
      <x:c r="C56" s="38"/>
      <x:c r="D56" s="38"/>
      <x:c r="E56" s="38"/>
      <x:c r="F56" s="38"/>
    </x:row>
    <x:row r="57">
      <x:c r="A57" s="38"/>
      <x:c r="B57" s="38"/>
      <x:c r="C57" s="38"/>
      <x:c r="D57" s="38"/>
      <x:c r="E57" s="38"/>
      <x:c r="F57" s="38"/>
    </x:row>
    <x:row r="58">
      <x:c r="A58" s="38"/>
      <x:c r="B58" s="38"/>
      <x:c r="C58" s="38"/>
      <x:c r="D58" s="38"/>
      <x:c r="E58" s="38"/>
      <x:c r="F58" s="38"/>
    </x:row>
    <x:row r="59">
      <x:c r="A59" s="38"/>
      <x:c r="B59" s="38"/>
      <x:c r="C59" s="38"/>
      <x:c r="D59" s="38"/>
      <x:c r="E59" s="38"/>
      <x:c r="F59" s="38"/>
    </x:row>
    <x:row r="60">
      <x:c r="A60" s="38"/>
      <x:c r="B60" s="38"/>
      <x:c r="C60" s="38"/>
      <x:c r="D60" s="38"/>
      <x:c r="E60" s="38"/>
      <x:c r="F60" s="38"/>
    </x:row>
    <x:row r="61">
      <x:c r="A61" s="38"/>
      <x:c r="B61" s="38"/>
      <x:c r="C61" s="38"/>
      <x:c r="D61" s="38"/>
      <x:c r="E61" s="38"/>
      <x:c r="F61" s="38"/>
    </x:row>
    <x:row r="62">
      <x:c r="A62" s="38"/>
      <x:c r="B62" s="38"/>
      <x:c r="C62" s="38"/>
      <x:c r="D62" s="38"/>
      <x:c r="E62" s="38"/>
      <x:c r="F62" s="38"/>
    </x:row>
    <x:row r="63">
      <x:c r="A63" s="38"/>
      <x:c r="B63" s="38"/>
      <x:c r="C63" s="38"/>
      <x:c r="D63" s="38"/>
      <x:c r="E63" s="38"/>
      <x:c r="F63" s="38"/>
    </x:row>
    <x:row r="64">
      <x:c r="A64" s="38"/>
      <x:c r="B64" s="38"/>
      <x:c r="C64" s="38"/>
      <x:c r="D64" s="38"/>
      <x:c r="E64" s="38"/>
      <x:c r="F64" s="38"/>
    </x:row>
    <x:row r="65">
      <x:c r="A65" s="38"/>
      <x:c r="B65" s="38"/>
      <x:c r="C65" s="38"/>
      <x:c r="D65" s="38"/>
      <x:c r="E65" s="38"/>
      <x:c r="F65" s="38"/>
    </x:row>
  </x:sheetData>
  <x:mergeCells>
    <x:mergeCell ref="A1:F1"/>
    <x:mergeCell ref="A2:F2"/>
    <x:mergeCell ref="A37:F37"/>
  </x:mergeCells>
  <x:pageMargins left="0.7" right="0.7" top="0.75" bottom="0.75" header="0.3" footer="0.3"/>
</x:worksheet>
</file>